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95" windowWidth="11580" windowHeight="30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<sst xmlns="http://schemas.openxmlformats.org/spreadsheetml/2006/main" count="167" uniqueCount="120">
  <si>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</si>
  <si>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</si>
  <si>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</si>
  <si>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</si>
  <si>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</si>
  <si>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</si>
  <si>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</si>
  <si>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</si>
  <si>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</si>
  <si>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</si>
  <si>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</si>
  <si>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</si>
  <si>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</si>
  <si>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</si>
  <si>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</si>
  <si>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</si>
  <si>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</si>
  <si>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</si>
  <si>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</si>
  <si>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</si>
  <si>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</si>
  <si>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</si>
  <si>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</si>
  <si>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</si>
  <si>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</si>
  <si>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</si>
  <si>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</si>
  <si>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</si>
  <si>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</si>
  <si>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</si>
  <si>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</si>
  <si>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</si>
  <si>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</si>
  <si>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</si>
  <si>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</si>
  <si>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</si>
  <si>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</si>
  <si>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</si>
  <si>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</si>
  <si>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</si>
  <si>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</si>
  <si>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</si>
  <si>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</si>
  <si>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</si>
  <si>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</si>
  <si>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</si>
  <si>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</si>
  <si>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</si>
  <si>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</si>
  <si>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</si>
  <si>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</si>
  <si>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</si>
  <si>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</si>
  <si>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</si>
  <si>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</si>
  <si>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</si>
  <si>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</si>
  <si>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</si>
  <si>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</si>
  <si>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</si>
  <si>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</si>
  <si>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</si>
  <si>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</si>
  <si>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</si>
  <si>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</si>
  <si>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</si>
  <si>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</si>
  <si>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</si>
  <si>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</si>
  <si>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</si>
  <si>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</si>
  <si>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</si>
  <si>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</si>
  <si>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</si>
  <si>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</si>
  <si>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</si>
  <si>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</si>
  <si>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</si>
  <si>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</si>
  <si>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</si>
  <si>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</si>
  <si>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</si>
  <si>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</si>
  <si>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</si>
  <si>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</si>
  <si>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</si>
  <si>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</si>
  <si>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</si>
  <si>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</si>
  <si>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</si>
  <si>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</si>
  <si>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</si>
  <si>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</si>
  <si>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</si>
  <si>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</si>
  <si>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</si>
  <si>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</si>
  <si>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</si>
  <si>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</si>
  <si>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</si>
  <si>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</si>
  <si>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</si>
  <si>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</si>
  <si>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</si>
  <si>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</si>
  <si>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</si>
  <si>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</si>
  <si>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</si>
  <si>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</si>
  <si>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</si>
  <si>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</si>
  <si>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</si>
  <si>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</si>
  <si>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</si>
  <si>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</si>
  <si>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</si>
  <si>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</si>
  <si>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</si>
  <si>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</si>
  <si>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2015 рік станом на 15.09.2015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</si>
</sst>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32445.09999999999</c:v>
                </c:pt>
                <c:pt idx="1">
                  <c:v>27893.000000000004</c:v>
                </c:pt>
                <c:pt idx="2">
                  <c:v>1099.6999999999998</c:v>
                </c:pt>
                <c:pt idx="3">
                  <c:v>3452.399999999988</c:v>
                </c:pt>
              </c:numCache>
            </c:numRef>
          </c:val>
          <c:shape val="box"/>
        </c:ser>
        <c:shape val="box"/>
        <c:axId val="36483151"/>
        <c:axId val="59912904"/>
      </c:bar3D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12904"/>
        <c:crosses val="autoZero"/>
        <c:auto val="1"/>
        <c:lblOffset val="100"/>
        <c:tickLblSkip val="1"/>
        <c:noMultiLvlLbl val="0"/>
      </c:catAx>
      <c:valAx>
        <c:axId val="59912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8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233205.3</c:v>
                </c:pt>
                <c:pt idx="1">
                  <c:v>117885.90000000001</c:v>
                </c:pt>
                <c:pt idx="2">
                  <c:v>181280.19999999995</c:v>
                </c:pt>
                <c:pt idx="3">
                  <c:v>10.700000000000001</c:v>
                </c:pt>
                <c:pt idx="4">
                  <c:v>11877.499999999998</c:v>
                </c:pt>
                <c:pt idx="5">
                  <c:v>37361.9</c:v>
                </c:pt>
                <c:pt idx="6">
                  <c:v>195.49999999999997</c:v>
                </c:pt>
                <c:pt idx="7">
                  <c:v>2479.5000000000364</c:v>
                </c:pt>
              </c:numCache>
            </c:numRef>
          </c:val>
          <c:shape val="box"/>
        </c:ser>
        <c:shape val="box"/>
        <c:axId val="2345225"/>
        <c:axId val="21107026"/>
      </c:bar3D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07026"/>
        <c:crosses val="autoZero"/>
        <c:auto val="1"/>
        <c:lblOffset val="100"/>
        <c:tickLblSkip val="1"/>
        <c:noMultiLvlLbl val="0"/>
      </c:catAx>
      <c:valAx>
        <c:axId val="21107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157362.89999999994</c:v>
                </c:pt>
                <c:pt idx="1">
                  <c:v>139507.1</c:v>
                </c:pt>
                <c:pt idx="2">
                  <c:v>126205.69999999997</c:v>
                </c:pt>
                <c:pt idx="3">
                  <c:v>6561.599999999999</c:v>
                </c:pt>
                <c:pt idx="4">
                  <c:v>2242.7</c:v>
                </c:pt>
                <c:pt idx="5">
                  <c:v>14191.599999999999</c:v>
                </c:pt>
                <c:pt idx="6">
                  <c:v>928.4999999999999</c:v>
                </c:pt>
                <c:pt idx="7">
                  <c:v>7232.79999999997</c:v>
                </c:pt>
              </c:numCache>
            </c:numRef>
          </c:val>
          <c:shape val="box"/>
        </c:ser>
        <c:shape val="box"/>
        <c:axId val="55745507"/>
        <c:axId val="31947516"/>
      </c:bar3D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7516"/>
        <c:crosses val="autoZero"/>
        <c:auto val="1"/>
        <c:lblOffset val="100"/>
        <c:tickLblSkip val="1"/>
        <c:noMultiLvlLbl val="0"/>
      </c:catAx>
      <c:valAx>
        <c:axId val="31947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30169.499999999996</c:v>
                </c:pt>
                <c:pt idx="1">
                  <c:v>21745.600000000002</c:v>
                </c:pt>
                <c:pt idx="2">
                  <c:v>1270</c:v>
                </c:pt>
                <c:pt idx="3">
                  <c:v>418.5</c:v>
                </c:pt>
                <c:pt idx="4">
                  <c:v>17</c:v>
                </c:pt>
                <c:pt idx="5">
                  <c:v>6718.399999999994</c:v>
                </c:pt>
              </c:numCache>
            </c:numRef>
          </c:val>
          <c:shape val="box"/>
        </c:ser>
        <c:shape val="box"/>
        <c:axId val="19092189"/>
        <c:axId val="37611974"/>
      </c:bar3D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9247.800000000005</c:v>
                </c:pt>
                <c:pt idx="1">
                  <c:v>6071.8</c:v>
                </c:pt>
                <c:pt idx="3">
                  <c:v>128.20000000000002</c:v>
                </c:pt>
                <c:pt idx="4">
                  <c:v>417.60000000000014</c:v>
                </c:pt>
                <c:pt idx="5">
                  <c:v>2630.2000000000044</c:v>
                </c:pt>
              </c:numCache>
            </c:numRef>
          </c:val>
          <c:shape val="box"/>
        </c:ser>
        <c:shape val="box"/>
        <c:axId val="2963447"/>
        <c:axId val="26671024"/>
      </c:bar3D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71024"/>
        <c:crosses val="autoZero"/>
        <c:auto val="1"/>
        <c:lblOffset val="100"/>
        <c:tickLblSkip val="2"/>
        <c:noMultiLvlLbl val="0"/>
      </c:catAx>
      <c:valAx>
        <c:axId val="26671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4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2668.1999999999994</c:v>
                </c:pt>
                <c:pt idx="1">
                  <c:v>1029.4999999999998</c:v>
                </c:pt>
                <c:pt idx="2">
                  <c:v>295.6</c:v>
                </c:pt>
                <c:pt idx="3">
                  <c:v>242.10000000000002</c:v>
                </c:pt>
                <c:pt idx="4">
                  <c:v>973.3</c:v>
                </c:pt>
                <c:pt idx="5">
                  <c:v>127.69999999999948</c:v>
                </c:pt>
              </c:numCache>
            </c:numRef>
          </c:val>
          <c:shape val="box"/>
        </c:ser>
        <c:shape val="box"/>
        <c:axId val="38712625"/>
        <c:axId val="12869306"/>
      </c:bar3D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69306"/>
        <c:crosses val="autoZero"/>
        <c:auto val="1"/>
        <c:lblOffset val="100"/>
        <c:tickLblSkip val="1"/>
        <c:noMultiLvlLbl val="0"/>
      </c:catAx>
      <c:valAx>
        <c:axId val="12869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26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39302.40000000001</c:v>
                </c:pt>
              </c:numCache>
            </c:numRef>
          </c:val>
          <c:shape val="box"/>
        </c:ser>
        <c:shape val="box"/>
        <c:axId val="48714891"/>
        <c:axId val="35780836"/>
      </c:bar3D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80836"/>
        <c:crosses val="autoZero"/>
        <c:auto val="1"/>
        <c:lblOffset val="100"/>
        <c:tickLblSkip val="1"/>
        <c:noMultiLvlLbl val="0"/>
      </c:catAx>
      <c:valAx>
        <c:axId val="35780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4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233205.3</c:v>
                </c:pt>
                <c:pt idx="1">
                  <c:v>157362.89999999994</c:v>
                </c:pt>
                <c:pt idx="2">
                  <c:v>30169.499999999996</c:v>
                </c:pt>
                <c:pt idx="3">
                  <c:v>9247.800000000005</c:v>
                </c:pt>
                <c:pt idx="4">
                  <c:v>2668.1999999999994</c:v>
                </c:pt>
                <c:pt idx="5">
                  <c:v>32445.09999999999</c:v>
                </c:pt>
                <c:pt idx="6">
                  <c:v>39302.40000000001</c:v>
                </c:pt>
              </c:numCache>
            </c:numRef>
          </c:val>
          <c:shape val="box"/>
        </c:ser>
        <c:shape val="box"/>
        <c:axId val="53592069"/>
        <c:axId val="12566574"/>
      </c:bar3D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66574"/>
        <c:crosses val="autoZero"/>
        <c:auto val="1"/>
        <c:lblOffset val="100"/>
        <c:tickLblSkip val="1"/>
        <c:noMultiLvlLbl val="0"/>
      </c:catAx>
      <c:valAx>
        <c:axId val="1256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369149.29999999993</c:v>
                </c:pt>
                <c:pt idx="1">
                  <c:v>58198.09999999999</c:v>
                </c:pt>
                <c:pt idx="2">
                  <c:v>14577.699999999999</c:v>
                </c:pt>
                <c:pt idx="3">
                  <c:v>6581.900000000001</c:v>
                </c:pt>
                <c:pt idx="4">
                  <c:v>6642.999999999999</c:v>
                </c:pt>
                <c:pt idx="5">
                  <c:v>189019.9070000001</c:v>
                </c:pt>
              </c:numCache>
            </c:numRef>
          </c:val>
          <c:shape val="box"/>
        </c:ser>
        <c:shape val="box"/>
        <c:axId val="45990303"/>
        <c:axId val="11259544"/>
      </c:bar3D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59544"/>
        <c:crosses val="autoZero"/>
        <c:auto val="1"/>
        <c:lblOffset val="100"/>
        <c:tickLblSkip val="1"/>
        <c:noMultiLvlLbl val="0"/>
      </c:catAx>
      <c:valAx>
        <c:axId val="11259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90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6" sqref="D156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116</v>
      </c>
      <c r="C3" s="138" t="s">
        <v>102</v>
      </c>
      <c r="D3" s="138" t="s">
        <v>28</v>
      </c>
      <c r="E3" s="138" t="s">
        <v>27</v>
      </c>
      <c r="F3" s="138" t="s">
        <v>117</v>
      </c>
      <c r="G3" s="138" t="s">
        <v>103</v>
      </c>
      <c r="H3" s="138" t="s">
        <v>118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</f>
        <v>264426.2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</f>
        <v>233205.3</v>
      </c>
      <c r="E6" s="3">
        <f>D6/D145*100</f>
        <v>36.20245178575223</v>
      </c>
      <c r="F6" s="3">
        <f>D6/B6*100</f>
        <v>88.19296272457116</v>
      </c>
      <c r="G6" s="3">
        <f aca="true" t="shared" si="0" ref="G6:G43">D6/C6*100</f>
        <v>64.28404854603372</v>
      </c>
      <c r="H6" s="3">
        <f>B6-D6</f>
        <v>31220.900000000023</v>
      </c>
      <c r="I6" s="3">
        <f aca="true" t="shared" si="1" ref="I6:I43">C6-D6</f>
        <v>129567.89999999997</v>
      </c>
    </row>
    <row r="7" spans="1:9" s="44" customFormat="1" ht="18.75">
      <c r="A7" s="118" t="s">
        <v>105</v>
      </c>
      <c r="B7" s="109">
        <v>132170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</f>
        <v>117885.90000000001</v>
      </c>
      <c r="E7" s="107">
        <f>D7/D6*100</f>
        <v>50.55026622465271</v>
      </c>
      <c r="F7" s="107">
        <f>D7/B7*100</f>
        <v>89.19263070288265</v>
      </c>
      <c r="G7" s="107">
        <f>D7/C7*100</f>
        <v>67.7752902785156</v>
      </c>
      <c r="H7" s="107">
        <f>B7-D7</f>
        <v>14284.099999999991</v>
      </c>
      <c r="I7" s="107">
        <f t="shared" si="1"/>
        <v>56050.499999999985</v>
      </c>
    </row>
    <row r="8" spans="1:9" ht="18">
      <c r="A8" s="29" t="s">
        <v>3</v>
      </c>
      <c r="B8" s="49">
        <f>200229.4</f>
        <v>200229.4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</f>
        <v>181280.19999999995</v>
      </c>
      <c r="E8" s="1">
        <f>D8/D6*100</f>
        <v>77.73416813425766</v>
      </c>
      <c r="F8" s="1">
        <f>D8/B8*100</f>
        <v>90.53625491561176</v>
      </c>
      <c r="G8" s="1">
        <f t="shared" si="0"/>
        <v>65.86764208417371</v>
      </c>
      <c r="H8" s="1">
        <f>B8-D8</f>
        <v>18949.20000000004</v>
      </c>
      <c r="I8" s="1">
        <f t="shared" si="1"/>
        <v>93938.70000000007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0.3+0.2+0.7+0.8+2+0.3+3.5+1.2+0.3+0.4+0.8+0.2</f>
        <v>10.700000000000001</v>
      </c>
      <c r="E9" s="12">
        <f>D9/D6*100</f>
        <v>0.00458823191411173</v>
      </c>
      <c r="F9" s="136">
        <f>D9/B9*100</f>
        <v>29.805013927576606</v>
      </c>
      <c r="G9" s="1">
        <f t="shared" si="0"/>
        <v>23.672566371681416</v>
      </c>
      <c r="H9" s="1">
        <f aca="true" t="shared" si="2" ref="H9:H43">B9-D9</f>
        <v>25.199999999999996</v>
      </c>
      <c r="I9" s="1">
        <f t="shared" si="1"/>
        <v>34.5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+447.8+265.2</f>
        <v>11877.499999999998</v>
      </c>
      <c r="E10" s="1">
        <f>D10/D6*100</f>
        <v>5.093151828024491</v>
      </c>
      <c r="F10" s="1">
        <f aca="true" t="shared" si="3" ref="F10:F41">D10/B10*100</f>
        <v>77.42980631954991</v>
      </c>
      <c r="G10" s="1">
        <f t="shared" si="0"/>
        <v>53.72100806889315</v>
      </c>
      <c r="H10" s="1">
        <f t="shared" si="2"/>
        <v>3462.2000000000025</v>
      </c>
      <c r="I10" s="1">
        <f t="shared" si="1"/>
        <v>10232.1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+64.6+0.2</f>
        <v>37361.9</v>
      </c>
      <c r="E11" s="1">
        <f>D11/D6*100</f>
        <v>16.021033827275797</v>
      </c>
      <c r="F11" s="1">
        <f t="shared" si="3"/>
        <v>82.70884248928559</v>
      </c>
      <c r="G11" s="1">
        <f t="shared" si="0"/>
        <v>60.84415341196856</v>
      </c>
      <c r="H11" s="1">
        <f t="shared" si="2"/>
        <v>7810.9000000000015</v>
      </c>
      <c r="I11" s="1">
        <f t="shared" si="1"/>
        <v>24043.999999999993</v>
      </c>
    </row>
    <row r="12" spans="1:9" ht="18">
      <c r="A12" s="29" t="s">
        <v>15</v>
      </c>
      <c r="B12" s="49">
        <v>248.6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0.08383171394475168</v>
      </c>
      <c r="F12" s="1">
        <f t="shared" si="3"/>
        <v>78.64038616251004</v>
      </c>
      <c r="G12" s="1">
        <f t="shared" si="0"/>
        <v>66.02499155690646</v>
      </c>
      <c r="H12" s="1">
        <f t="shared" si="2"/>
        <v>53.10000000000002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3399.800000000009</v>
      </c>
      <c r="C13" s="50">
        <f>C6-C8-C9-C10-C11-C12</f>
        <v>3697.4999999999404</v>
      </c>
      <c r="D13" s="50">
        <f>D6-D8-D9-D10-D11-D12</f>
        <v>2479.5000000000364</v>
      </c>
      <c r="E13" s="1">
        <f>D13/D6*100</f>
        <v>1.0632262645831962</v>
      </c>
      <c r="F13" s="1">
        <f t="shared" si="3"/>
        <v>72.9307606329793</v>
      </c>
      <c r="G13" s="1">
        <f t="shared" si="0"/>
        <v>67.05882352941383</v>
      </c>
      <c r="H13" s="1">
        <f t="shared" si="2"/>
        <v>920.2999999999724</v>
      </c>
      <c r="I13" s="1">
        <f t="shared" si="1"/>
        <v>1217.999999999904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</f>
        <v>175932.3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</f>
        <v>157362.89999999994</v>
      </c>
      <c r="E18" s="3">
        <f>D18/D145*100</f>
        <v>24.428787853947348</v>
      </c>
      <c r="F18" s="3">
        <f>D18/B18*100</f>
        <v>89.44514452434257</v>
      </c>
      <c r="G18" s="3">
        <f t="shared" si="0"/>
        <v>64.3314250112831</v>
      </c>
      <c r="H18" s="3">
        <f>B18-D18</f>
        <v>18569.400000000052</v>
      </c>
      <c r="I18" s="3">
        <f t="shared" si="1"/>
        <v>87249.90000000008</v>
      </c>
    </row>
    <row r="19" spans="1:9" s="44" customFormat="1" ht="18.75">
      <c r="A19" s="118" t="s">
        <v>106</v>
      </c>
      <c r="B19" s="109">
        <v>151067.9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</f>
        <v>139507.1</v>
      </c>
      <c r="E19" s="107">
        <f>D19/D18*100</f>
        <v>88.65310692672801</v>
      </c>
      <c r="F19" s="107">
        <f t="shared" si="3"/>
        <v>92.3472822485783</v>
      </c>
      <c r="G19" s="107">
        <f t="shared" si="0"/>
        <v>74.79503450583104</v>
      </c>
      <c r="H19" s="107">
        <f t="shared" si="2"/>
        <v>11560.799999999988</v>
      </c>
      <c r="I19" s="107">
        <f t="shared" si="1"/>
        <v>47012.100000000006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</f>
        <v>126205.69999999997</v>
      </c>
      <c r="E20" s="1">
        <f>D20/D18*100</f>
        <v>80.20041572695979</v>
      </c>
      <c r="F20" s="1">
        <f t="shared" si="3"/>
        <v>90.5619611017348</v>
      </c>
      <c r="G20" s="1">
        <f t="shared" si="0"/>
        <v>66.11952004216369</v>
      </c>
      <c r="H20" s="1">
        <f t="shared" si="2"/>
        <v>13152.700000000026</v>
      </c>
      <c r="I20" s="1">
        <f t="shared" si="1"/>
        <v>64669.40000000004</v>
      </c>
    </row>
    <row r="21" spans="1:9" ht="18">
      <c r="A21" s="29" t="s">
        <v>2</v>
      </c>
      <c r="B21" s="49">
        <v>9524.9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11+1.8+42.7+3+47.6+40.1+0.7+2.5+101.4-0.1+82.5+53+0.2+1536.8+83.2+0.7+12.8+1.8+77.1+0.2+37.6+299.6+50.4+17.9+245.6+224.3+1.2+312.9+1.2+314.9+3.5+3.6+128.9+182.5+0.1+23.5+30.3+658.3+3.6+8.8+69.3+15.5+197.3+4.2+5.4+0.5+219.1+48+346.4+68.2+462.1+183.9+21.9+63.8+132.1+76.2</f>
        <v>6561.599999999999</v>
      </c>
      <c r="E21" s="1">
        <f>D21/D18*100</f>
        <v>4.1697248843278825</v>
      </c>
      <c r="F21" s="1">
        <f t="shared" si="3"/>
        <v>68.88891221955086</v>
      </c>
      <c r="G21" s="1">
        <f t="shared" si="0"/>
        <v>50.48433136112885</v>
      </c>
      <c r="H21" s="1">
        <f t="shared" si="2"/>
        <v>2963.3</v>
      </c>
      <c r="I21" s="1">
        <f t="shared" si="1"/>
        <v>6435.7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</f>
        <v>2242.7</v>
      </c>
      <c r="E22" s="1">
        <f>D22/D18*100</f>
        <v>1.4251770906611412</v>
      </c>
      <c r="F22" s="1">
        <f t="shared" si="3"/>
        <v>91.5163633395903</v>
      </c>
      <c r="G22" s="1">
        <f t="shared" si="0"/>
        <v>68.9361571327575</v>
      </c>
      <c r="H22" s="1">
        <f t="shared" si="2"/>
        <v>207.9000000000001</v>
      </c>
      <c r="I22" s="1">
        <f t="shared" si="1"/>
        <v>1010.6000000000004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</f>
        <v>14191.599999999999</v>
      </c>
      <c r="E23" s="1">
        <f>D23/D18*100</f>
        <v>9.018389976290475</v>
      </c>
      <c r="F23" s="1">
        <f t="shared" si="3"/>
        <v>93.36763225589976</v>
      </c>
      <c r="G23" s="1">
        <f t="shared" si="0"/>
        <v>55.38617648206689</v>
      </c>
      <c r="H23" s="1">
        <f t="shared" si="2"/>
        <v>1008.1000000000022</v>
      </c>
      <c r="I23" s="1">
        <f t="shared" si="1"/>
        <v>11431.400000000001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111+58.1+166.1+55.7+24.9+10.1-0.1+89.8+44.2+0.1+106.9+106.7+78.8+27.8+48.4</f>
        <v>928.4999999999999</v>
      </c>
      <c r="E24" s="1">
        <f>D24/D18*100</f>
        <v>0.5900374230520664</v>
      </c>
      <c r="F24" s="1">
        <f t="shared" si="3"/>
        <v>89.58031837916063</v>
      </c>
      <c r="G24" s="1">
        <f t="shared" si="0"/>
        <v>60.76173025325568</v>
      </c>
      <c r="H24" s="1">
        <f t="shared" si="2"/>
        <v>108.00000000000011</v>
      </c>
      <c r="I24" s="1">
        <f t="shared" si="1"/>
        <v>599.6</v>
      </c>
    </row>
    <row r="25" spans="1:9" ht="18.75" thickBot="1">
      <c r="A25" s="29" t="s">
        <v>34</v>
      </c>
      <c r="B25" s="50">
        <f>B18-B20-B21-B22-B23-B24</f>
        <v>8362.199999999993</v>
      </c>
      <c r="C25" s="50">
        <f>C18-C20-C21-C22-C23-C24</f>
        <v>10336.000000000005</v>
      </c>
      <c r="D25" s="50">
        <f>D18-D20-D21-D22-D23-D24</f>
        <v>7232.79999999997</v>
      </c>
      <c r="E25" s="1">
        <f>D25/D18*100</f>
        <v>4.5962548987086365</v>
      </c>
      <c r="F25" s="1">
        <f t="shared" si="3"/>
        <v>86.49398483652598</v>
      </c>
      <c r="G25" s="1">
        <f t="shared" si="0"/>
        <v>69.97678018575819</v>
      </c>
      <c r="H25" s="1">
        <f t="shared" si="2"/>
        <v>1129.4000000000233</v>
      </c>
      <c r="I25" s="1">
        <f t="shared" si="1"/>
        <v>3103.2000000000353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33729.2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</f>
        <v>30169.499999999996</v>
      </c>
      <c r="E33" s="3">
        <f>D33/D145*100</f>
        <v>4.683469325741104</v>
      </c>
      <c r="F33" s="3">
        <f>D33/B33*100</f>
        <v>89.44623649538084</v>
      </c>
      <c r="G33" s="3">
        <f t="shared" si="0"/>
        <v>67.34879754620401</v>
      </c>
      <c r="H33" s="3">
        <f t="shared" si="2"/>
        <v>3559.7000000000007</v>
      </c>
      <c r="I33" s="3">
        <f t="shared" si="1"/>
        <v>14626.399999999998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</f>
        <v>21745.600000000002</v>
      </c>
      <c r="E34" s="1">
        <f>D34/D33*100</f>
        <v>72.07809211289549</v>
      </c>
      <c r="F34" s="1">
        <f t="shared" si="3"/>
        <v>89.01952275881267</v>
      </c>
      <c r="G34" s="1">
        <f t="shared" si="0"/>
        <v>67.59379565447142</v>
      </c>
      <c r="H34" s="1">
        <f t="shared" si="2"/>
        <v>2682.2999999999993</v>
      </c>
      <c r="I34" s="1">
        <f t="shared" si="1"/>
        <v>10425.399999999998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</f>
        <v>1270</v>
      </c>
      <c r="E36" s="1">
        <f>D36/D33*100</f>
        <v>4.2095493793400625</v>
      </c>
      <c r="F36" s="1">
        <f t="shared" si="3"/>
        <v>76.24422164855616</v>
      </c>
      <c r="G36" s="1">
        <f t="shared" si="0"/>
        <v>47.4943904263276</v>
      </c>
      <c r="H36" s="1">
        <f t="shared" si="2"/>
        <v>395.70000000000005</v>
      </c>
      <c r="I36" s="1">
        <f t="shared" si="1"/>
        <v>1404</v>
      </c>
    </row>
    <row r="37" spans="1:9" s="44" customFormat="1" ht="18.75">
      <c r="A37" s="23" t="s">
        <v>7</v>
      </c>
      <c r="B37" s="58">
        <v>477.3</v>
      </c>
      <c r="C37" s="59">
        <f>493.5+22</f>
        <v>515.5</v>
      </c>
      <c r="D37" s="60">
        <f>19+12.3+0.1+11.9+3.2+10.7+22.4+14.8+37.3+30.8+8.3+7.2+2+25.1+13.4+51+75.3+5+2.8+24.5+38+3.4</f>
        <v>418.5</v>
      </c>
      <c r="E37" s="19">
        <f>D37/D33*100</f>
        <v>1.3871625316959184</v>
      </c>
      <c r="F37" s="19">
        <f t="shared" si="3"/>
        <v>87.68070395977372</v>
      </c>
      <c r="G37" s="19">
        <f t="shared" si="0"/>
        <v>81.18331716779825</v>
      </c>
      <c r="H37" s="19">
        <f t="shared" si="2"/>
        <v>58.80000000000001</v>
      </c>
      <c r="I37" s="19">
        <f t="shared" si="1"/>
        <v>97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0.05634829877856776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7121.299999999996</v>
      </c>
      <c r="C39" s="49">
        <f>C33-C34-C36-C37-C35-C38</f>
        <v>9388.199999999993</v>
      </c>
      <c r="D39" s="49">
        <f>D33-D34-D36-D37-D35-D38</f>
        <v>6718.399999999994</v>
      </c>
      <c r="E39" s="1">
        <f>D39/D33*100</f>
        <v>22.268847677289962</v>
      </c>
      <c r="F39" s="1">
        <f t="shared" si="3"/>
        <v>94.34232513726424</v>
      </c>
      <c r="G39" s="1">
        <f t="shared" si="0"/>
        <v>71.5621737926333</v>
      </c>
      <c r="H39" s="1">
        <f>B39-D39</f>
        <v>402.90000000000146</v>
      </c>
      <c r="I39" s="1">
        <f t="shared" si="1"/>
        <v>2669.7999999999993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622.6</v>
      </c>
      <c r="C43" s="53">
        <f>768.4+32.5+15+3</f>
        <v>818.9</v>
      </c>
      <c r="D43" s="54">
        <f>17.7+12.2+11.2+51.1+0.8+30+0.1+18.9+27.3+43.7+9+5.4+5.6+7.8+24.4+6.4-0.1+26.1+70.2+6+6+27.3+26.1+5.1+3+1+25.2+2+11+3.6+29+1+5+4.7</f>
        <v>523.8000000000001</v>
      </c>
      <c r="E43" s="3">
        <f>D43/D145*100</f>
        <v>0.08131395060651289</v>
      </c>
      <c r="F43" s="3">
        <f>D43/B43*100</f>
        <v>84.13106328300675</v>
      </c>
      <c r="G43" s="3">
        <f t="shared" si="0"/>
        <v>63.96385395042131</v>
      </c>
      <c r="H43" s="3">
        <f t="shared" si="2"/>
        <v>98.79999999999995</v>
      </c>
      <c r="I43" s="3">
        <f t="shared" si="1"/>
        <v>295.0999999999999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5324.1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193+223+8.7+101.1+200.9+9+241+299.2+7.6+43.6+283.1+0.8+48.7+276.1+3.4+2.2+253.5+5+282+1.9+4.8+3.2+261.3+0.5+265.1+0.7+6.9+276.6+1.6+124.9+209.3+1.9+2.9+4.7+268.2+52.2+128+106.4+2.5+2.2+206.7+137.5+253.2</f>
        <v>4805.0999999999985</v>
      </c>
      <c r="E45" s="3">
        <f>D45/D145*100</f>
        <v>0.7459367393267563</v>
      </c>
      <c r="F45" s="3">
        <f>D45/B45*100</f>
        <v>90.25187355609395</v>
      </c>
      <c r="G45" s="3">
        <f aca="true" t="shared" si="4" ref="G45:G75">D45/C45*100</f>
        <v>63.96139767054906</v>
      </c>
      <c r="H45" s="3">
        <f>B45-D45</f>
        <v>519.0000000000018</v>
      </c>
      <c r="I45" s="3">
        <f aca="true" t="shared" si="5" ref="I45:I76">C45-D45</f>
        <v>2707.4000000000024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193+222.7+1.6+196.4+240.9+0.1+199.7+265.9+214+253.1+238.6+255.9+243.9+273.5+83.6+206+267.9+52.2+106.2+102.2+205.5+137.5+232.3</f>
        <v>4192.7</v>
      </c>
      <c r="E46" s="1">
        <f>D46/D45*100</f>
        <v>87.25520800815802</v>
      </c>
      <c r="F46" s="1">
        <f aca="true" t="shared" si="6" ref="F46:F73">D46/B46*100</f>
        <v>90.18692593946955</v>
      </c>
      <c r="G46" s="1">
        <f t="shared" si="4"/>
        <v>64.30028372057357</v>
      </c>
      <c r="H46" s="1">
        <f aca="true" t="shared" si="7" ref="H46:H73">B46-D46</f>
        <v>456.1999999999998</v>
      </c>
      <c r="I46" s="1">
        <f t="shared" si="5"/>
        <v>2327.8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0.014567854987409213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0.7013381615367008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4.7+90.3+4.8+67.1+3.1+1.1+45.6+36.3+2.7+2+0.1+34.4+3.4+0.5+2.5+1.1+0.5+0.5+1.4+1.1+0.5+1.9+0.9+0.4</f>
        <v>306.89999999999986</v>
      </c>
      <c r="E49" s="1">
        <f>D49/D45*100</f>
        <v>6.386963850908408</v>
      </c>
      <c r="F49" s="1">
        <f t="shared" si="6"/>
        <v>94.95668316831679</v>
      </c>
      <c r="G49" s="1">
        <f t="shared" si="4"/>
        <v>57.01281813115361</v>
      </c>
      <c r="H49" s="1">
        <f t="shared" si="7"/>
        <v>16.300000000000125</v>
      </c>
      <c r="I49" s="1">
        <f t="shared" si="5"/>
        <v>231.4000000000001</v>
      </c>
    </row>
    <row r="50" spans="1:9" ht="18.75" thickBot="1">
      <c r="A50" s="29" t="s">
        <v>34</v>
      </c>
      <c r="B50" s="50">
        <f>B45-B46-B49-B48-B47</f>
        <v>309.50000000000074</v>
      </c>
      <c r="C50" s="50">
        <f>C45-C46-C49-C48-C47</f>
        <v>392.300000000001</v>
      </c>
      <c r="D50" s="50">
        <f>D45-D46-D49-D48-D47</f>
        <v>271.0999999999989</v>
      </c>
      <c r="E50" s="1">
        <f>D50/D45*100</f>
        <v>5.641922124409461</v>
      </c>
      <c r="F50" s="1">
        <f t="shared" si="6"/>
        <v>87.59289176090411</v>
      </c>
      <c r="G50" s="1">
        <f t="shared" si="4"/>
        <v>69.10527657405001</v>
      </c>
      <c r="H50" s="1">
        <f t="shared" si="7"/>
        <v>38.40000000000185</v>
      </c>
      <c r="I50" s="1">
        <f t="shared" si="5"/>
        <v>121.20000000000209</v>
      </c>
    </row>
    <row r="51" spans="1:9" ht="18.75" thickBot="1">
      <c r="A51" s="28" t="s">
        <v>4</v>
      </c>
      <c r="B51" s="52">
        <v>10803.3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</f>
        <v>9247.800000000005</v>
      </c>
      <c r="E51" s="3">
        <f>D51/D145*100</f>
        <v>1.4356150294366365</v>
      </c>
      <c r="F51" s="3">
        <f>D51/B51*100</f>
        <v>85.60162172669466</v>
      </c>
      <c r="G51" s="3">
        <f t="shared" si="4"/>
        <v>62.284813707265855</v>
      </c>
      <c r="H51" s="3">
        <f>B51-D51</f>
        <v>1555.4999999999945</v>
      </c>
      <c r="I51" s="3">
        <f t="shared" si="5"/>
        <v>5599.799999999996</v>
      </c>
    </row>
    <row r="52" spans="1:9" ht="18">
      <c r="A52" s="29" t="s">
        <v>3</v>
      </c>
      <c r="B52" s="49">
        <v>6690.7</v>
      </c>
      <c r="C52" s="50">
        <f>8729.1+639.9</f>
        <v>9369</v>
      </c>
      <c r="D52" s="51">
        <f>260.4+390.2+0.1+271.7+395.7-0.1+282.9+391.4+0.1+7.8+263.9+397.2+272.6+486-0.1+358+766.6-0.1+295.1+13.6+394.1+219.2+320.5+285</f>
        <v>6071.8</v>
      </c>
      <c r="E52" s="1">
        <f>D52/D51*100</f>
        <v>65.65669672787038</v>
      </c>
      <c r="F52" s="1">
        <f t="shared" si="6"/>
        <v>90.74984680227779</v>
      </c>
      <c r="G52" s="1">
        <f t="shared" si="4"/>
        <v>64.80734336642118</v>
      </c>
      <c r="H52" s="1">
        <f t="shared" si="7"/>
        <v>618.8999999999996</v>
      </c>
      <c r="I52" s="1">
        <f t="shared" si="5"/>
        <v>3297.2</v>
      </c>
    </row>
    <row r="53" spans="1:9" ht="18">
      <c r="A53" s="29" t="s">
        <v>2</v>
      </c>
      <c r="B53" s="49">
        <v>4.3</v>
      </c>
      <c r="C53" s="50">
        <v>10.9</v>
      </c>
      <c r="D53" s="51"/>
      <c r="E53" s="1">
        <f>D53/D51*100</f>
        <v>0</v>
      </c>
      <c r="F53" s="116">
        <f t="shared" si="6"/>
        <v>0</v>
      </c>
      <c r="G53" s="1">
        <f t="shared" si="4"/>
        <v>0</v>
      </c>
      <c r="H53" s="1">
        <f t="shared" si="7"/>
        <v>4.3</v>
      </c>
      <c r="I53" s="1">
        <f t="shared" si="5"/>
        <v>10.9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1.7+1.5+4.6+9.7+8-0.1+0.1+5.9+12.1+0.1+17.6+12.8+4+10.7+8.4+14.1+1.9+4.9+0.7+2.4+2.3+3.8+1</f>
        <v>128.20000000000002</v>
      </c>
      <c r="E54" s="1">
        <f>D54/D51*100</f>
        <v>1.3862756547503186</v>
      </c>
      <c r="F54" s="1">
        <f t="shared" si="6"/>
        <v>68.88769478774853</v>
      </c>
      <c r="G54" s="1">
        <f t="shared" si="4"/>
        <v>48.615851346226776</v>
      </c>
      <c r="H54" s="1">
        <f t="shared" si="7"/>
        <v>57.89999999999998</v>
      </c>
      <c r="I54" s="1">
        <f t="shared" si="5"/>
        <v>135.49999999999997</v>
      </c>
    </row>
    <row r="55" spans="1:9" ht="18">
      <c r="A55" s="29" t="s">
        <v>0</v>
      </c>
      <c r="B55" s="49">
        <v>444.5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</f>
        <v>417.60000000000014</v>
      </c>
      <c r="E55" s="1">
        <f>D55/D51*100</f>
        <v>4.515668591448776</v>
      </c>
      <c r="F55" s="1">
        <f t="shared" si="6"/>
        <v>93.94825646794153</v>
      </c>
      <c r="G55" s="1">
        <f t="shared" si="4"/>
        <v>58.77551020408165</v>
      </c>
      <c r="H55" s="1">
        <f t="shared" si="7"/>
        <v>26.899999999999864</v>
      </c>
      <c r="I55" s="1">
        <f t="shared" si="5"/>
        <v>292.89999999999986</v>
      </c>
    </row>
    <row r="56" spans="1:9" ht="18.75" thickBot="1">
      <c r="A56" s="29" t="s">
        <v>34</v>
      </c>
      <c r="B56" s="50">
        <f>B51-B52-B55-B54-B53</f>
        <v>3477.6999999999994</v>
      </c>
      <c r="C56" s="50">
        <f>C51-C52-C55-C54-C53</f>
        <v>4493.500000000001</v>
      </c>
      <c r="D56" s="50">
        <f>D51-D52-D55-D54-D53</f>
        <v>2630.2000000000044</v>
      </c>
      <c r="E56" s="1">
        <f>D56/D51*100</f>
        <v>28.441359025930524</v>
      </c>
      <c r="F56" s="1">
        <f t="shared" si="6"/>
        <v>75.63044540932239</v>
      </c>
      <c r="G56" s="1">
        <f t="shared" si="4"/>
        <v>58.533437187048044</v>
      </c>
      <c r="H56" s="1">
        <f t="shared" si="7"/>
        <v>847.499999999995</v>
      </c>
      <c r="I56" s="1">
        <f>C56-D56</f>
        <v>1863.2999999999965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</f>
        <v>2668.1999999999994</v>
      </c>
      <c r="E58" s="3">
        <f>D58/D145*100</f>
        <v>0.4142074895156503</v>
      </c>
      <c r="F58" s="3">
        <f>D58/B58*100</f>
        <v>66.1280329128355</v>
      </c>
      <c r="G58" s="3">
        <f t="shared" si="4"/>
        <v>47.41780700195485</v>
      </c>
      <c r="H58" s="3">
        <f>B58-D58</f>
        <v>1366.7000000000007</v>
      </c>
      <c r="I58" s="3">
        <f t="shared" si="5"/>
        <v>2958.8000000000006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36.1+65.6+39.2+69.1+1.8+43+66+41.2+71.4+46.8+1.2+82.5+0.1+44.9+89.3+53.8+64.9+50.3+105.6+56.7</f>
        <v>1029.4999999999998</v>
      </c>
      <c r="E59" s="1">
        <f>D59/D58*100</f>
        <v>38.58406416310621</v>
      </c>
      <c r="F59" s="1">
        <f t="shared" si="6"/>
        <v>89.07250389340714</v>
      </c>
      <c r="G59" s="1">
        <f t="shared" si="4"/>
        <v>65.68621195686849</v>
      </c>
      <c r="H59" s="1">
        <f t="shared" si="7"/>
        <v>126.30000000000018</v>
      </c>
      <c r="I59" s="1">
        <f t="shared" si="5"/>
        <v>537.8000000000002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11.078629787871977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1.3+56.1+4.9+63.5+3.5+0.7+63-0.1+10.3+25.7+2.8+0.3+7.3+0.2+1+0.1+0.3+1+0.2</f>
        <v>242.10000000000002</v>
      </c>
      <c r="E61" s="1">
        <f>D61/D58*100</f>
        <v>9.073532718686758</v>
      </c>
      <c r="F61" s="1">
        <f t="shared" si="6"/>
        <v>81.59757330637008</v>
      </c>
      <c r="G61" s="1">
        <f t="shared" si="4"/>
        <v>52.0869191049914</v>
      </c>
      <c r="H61" s="1">
        <f t="shared" si="7"/>
        <v>54.599999999999966</v>
      </c>
      <c r="I61" s="1">
        <f t="shared" si="5"/>
        <v>222.7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36.477775279214455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127.69999999999948</v>
      </c>
      <c r="E63" s="1">
        <f>D63/D58*100</f>
        <v>4.785998051120587</v>
      </c>
      <c r="F63" s="1">
        <f t="shared" si="6"/>
        <v>66.23443983402453</v>
      </c>
      <c r="G63" s="1">
        <f t="shared" si="4"/>
        <v>62.201656113005285</v>
      </c>
      <c r="H63" s="1">
        <f t="shared" si="7"/>
        <v>65.10000000000082</v>
      </c>
      <c r="I63" s="1">
        <f t="shared" si="5"/>
        <v>77.59999999999991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349.70000000000005</v>
      </c>
      <c r="C68" s="53">
        <f>C69+C70</f>
        <v>405.6</v>
      </c>
      <c r="D68" s="54">
        <f>SUM(D69:D70)</f>
        <v>249.2</v>
      </c>
      <c r="E68" s="42">
        <f>D68/D145*100</f>
        <v>0.03868544576392327</v>
      </c>
      <c r="F68" s="111">
        <f>D68/B68*100</f>
        <v>71.26108092650843</v>
      </c>
      <c r="G68" s="3">
        <f t="shared" si="4"/>
        <v>61.43984220907297</v>
      </c>
      <c r="H68" s="3">
        <f>B68-D68</f>
        <v>100.50000000000006</v>
      </c>
      <c r="I68" s="3">
        <f t="shared" si="5"/>
        <v>156.40000000000003</v>
      </c>
    </row>
    <row r="69" spans="1:9" ht="18">
      <c r="A69" s="29" t="s">
        <v>8</v>
      </c>
      <c r="B69" s="49">
        <v>242.8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97.94069192751235</v>
      </c>
      <c r="G69" s="1">
        <f t="shared" si="4"/>
        <v>96.94251936404402</v>
      </c>
      <c r="H69" s="1">
        <f t="shared" si="7"/>
        <v>5.000000000000028</v>
      </c>
      <c r="I69" s="1">
        <f t="shared" si="5"/>
        <v>7.500000000000028</v>
      </c>
    </row>
    <row r="70" spans="1:9" ht="18.75" thickBot="1">
      <c r="A70" s="29" t="s">
        <v>9</v>
      </c>
      <c r="B70" s="49">
        <v>106.9</v>
      </c>
      <c r="C70" s="50">
        <f>242.8-42.9-28.6-11</f>
        <v>160.3</v>
      </c>
      <c r="D70" s="51">
        <f>7.4+0.2+3.8</f>
        <v>11.4</v>
      </c>
      <c r="E70" s="1">
        <f>D70/D69*100</f>
        <v>4.79394449116905</v>
      </c>
      <c r="F70" s="1">
        <f t="shared" si="6"/>
        <v>10.664172123479887</v>
      </c>
      <c r="G70" s="1">
        <f t="shared" si="4"/>
        <v>7.111665626949469</v>
      </c>
      <c r="H70" s="1">
        <f t="shared" si="7"/>
        <v>95.5</v>
      </c>
      <c r="I70" s="1">
        <f t="shared" si="5"/>
        <v>148.9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37262.4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+16.5+59.9+26.5+47.5+9.6+17.3+12.8+35.7+292.1+517+374.6+18.8</f>
        <v>32445.09999999999</v>
      </c>
      <c r="E89" s="3">
        <f>D89/D145*100</f>
        <v>5.03673016193847</v>
      </c>
      <c r="F89" s="3">
        <f aca="true" t="shared" si="10" ref="F89:F95">D89/B89*100</f>
        <v>87.0719545708274</v>
      </c>
      <c r="G89" s="3">
        <f t="shared" si="8"/>
        <v>64.3069360896667</v>
      </c>
      <c r="H89" s="3">
        <f aca="true" t="shared" si="11" ref="H89:H95">B89-D89</f>
        <v>4817.30000000001</v>
      </c>
      <c r="I89" s="3">
        <f t="shared" si="9"/>
        <v>18008.40000000001</v>
      </c>
    </row>
    <row r="90" spans="1:9" ht="18">
      <c r="A90" s="29" t="s">
        <v>3</v>
      </c>
      <c r="B90" s="49">
        <v>30669.9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</f>
        <v>27893.000000000004</v>
      </c>
      <c r="E90" s="1">
        <f>D90/D89*100</f>
        <v>85.96983828066492</v>
      </c>
      <c r="F90" s="1">
        <f t="shared" si="10"/>
        <v>90.9458459271142</v>
      </c>
      <c r="G90" s="1">
        <f t="shared" si="8"/>
        <v>67.50418679393229</v>
      </c>
      <c r="H90" s="1">
        <f t="shared" si="11"/>
        <v>2776.899999999998</v>
      </c>
      <c r="I90" s="1">
        <f t="shared" si="9"/>
        <v>13427.399999999998</v>
      </c>
    </row>
    <row r="91" spans="1:9" ht="18">
      <c r="A91" s="29" t="s">
        <v>32</v>
      </c>
      <c r="B91" s="49">
        <v>1511.3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</f>
        <v>1099.6999999999998</v>
      </c>
      <c r="E91" s="1">
        <f>D91/D89*100</f>
        <v>3.389417816557817</v>
      </c>
      <c r="F91" s="1">
        <f t="shared" si="10"/>
        <v>72.76516905974988</v>
      </c>
      <c r="G91" s="1">
        <f t="shared" si="8"/>
        <v>42.70513766455671</v>
      </c>
      <c r="H91" s="1">
        <f t="shared" si="11"/>
        <v>411.60000000000014</v>
      </c>
      <c r="I91" s="1">
        <f t="shared" si="9"/>
        <v>1475.4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5081.2</v>
      </c>
      <c r="C93" s="50">
        <f>C89-C90-C91-C92</f>
        <v>6557.999999999998</v>
      </c>
      <c r="D93" s="50">
        <f>D89-D90-D91-D92</f>
        <v>3452.399999999988</v>
      </c>
      <c r="E93" s="1">
        <f>D93/D89*100</f>
        <v>10.640743902777272</v>
      </c>
      <c r="F93" s="1">
        <f t="shared" si="10"/>
        <v>67.94458002046737</v>
      </c>
      <c r="G93" s="1">
        <f>D93/C93*100</f>
        <v>52.64409881061282</v>
      </c>
      <c r="H93" s="1">
        <f t="shared" si="11"/>
        <v>1628.800000000012</v>
      </c>
      <c r="I93" s="1">
        <f>C93-D93</f>
        <v>3105.6000000000104</v>
      </c>
    </row>
    <row r="94" spans="1:9" ht="18.75">
      <c r="A94" s="122" t="s">
        <v>12</v>
      </c>
      <c r="B94" s="127">
        <v>41259.6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</f>
        <v>39302.40000000001</v>
      </c>
      <c r="E94" s="121">
        <f>D94/D145*100</f>
        <v>6.1012474461959005</v>
      </c>
      <c r="F94" s="125">
        <f t="shared" si="10"/>
        <v>95.25637669778672</v>
      </c>
      <c r="G94" s="120">
        <f>D94/C94*100</f>
        <v>76.51099997469257</v>
      </c>
      <c r="H94" s="126">
        <f t="shared" si="11"/>
        <v>1957.1999999999898</v>
      </c>
      <c r="I94" s="121">
        <f>C94-D94</f>
        <v>12065.899999999994</v>
      </c>
    </row>
    <row r="95" spans="1:9" ht="18.75" thickBot="1">
      <c r="A95" s="123" t="s">
        <v>107</v>
      </c>
      <c r="B95" s="130">
        <v>3647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600+69+9+48.5+2.5+299.7+50.5+190.4+1.3+10.6+6.7+53.3-0.1+0.9+266.8+7.4+4.8+52.9+0.1+200.2+15.7+7.1+5.9+55+13+150.2+100.5+23.9+52.6+56+166.1+18.9+16.3+57+182.9+5.3+14</f>
        <v>2814.9000000000005</v>
      </c>
      <c r="E95" s="133">
        <f>D95/D94*100</f>
        <v>7.162158036150464</v>
      </c>
      <c r="F95" s="134">
        <f t="shared" si="10"/>
        <v>77.1839868384974</v>
      </c>
      <c r="G95" s="135">
        <f>D95/C95*100</f>
        <v>57.579724671180486</v>
      </c>
      <c r="H95" s="124">
        <f t="shared" si="11"/>
        <v>832.0999999999995</v>
      </c>
      <c r="I95" s="96">
        <f>C95-D95</f>
        <v>2073.7999999999993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7361.1</v>
      </c>
      <c r="C101" s="104">
        <f>6061.2+4589.8-16.4-3.1+0.1-234+3.8+1279.4</f>
        <v>11680.8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</f>
        <v>4900.507</v>
      </c>
      <c r="E101" s="25">
        <f>D101/D145*100</f>
        <v>0.7607475833235406</v>
      </c>
      <c r="F101" s="25">
        <f>D101/B101*100</f>
        <v>66.57302577060493</v>
      </c>
      <c r="G101" s="25">
        <f aca="true" t="shared" si="12" ref="G101:G143">D101/C101*100</f>
        <v>41.95352201903979</v>
      </c>
      <c r="H101" s="25">
        <f aca="true" t="shared" si="13" ref="H101:H106">B101-D101</f>
        <v>2460.5930000000008</v>
      </c>
      <c r="I101" s="25">
        <f aca="true" t="shared" si="14" ref="I101:I143">C101-D101</f>
        <v>6780.293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6357.2</v>
      </c>
      <c r="C103" s="51">
        <f>5036.9+4586-16.4-3.1+0.1-234-4.8+1279.4</f>
        <v>10644.1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</f>
        <v>4467.6</v>
      </c>
      <c r="E103" s="1">
        <f>D103/D101*100</f>
        <v>91.16607730587877</v>
      </c>
      <c r="F103" s="1">
        <f aca="true" t="shared" si="15" ref="F103:F143">D103/B103*100</f>
        <v>70.27622223620462</v>
      </c>
      <c r="G103" s="1">
        <f t="shared" si="12"/>
        <v>41.97254817222687</v>
      </c>
      <c r="H103" s="1">
        <f t="shared" si="13"/>
        <v>1889.5999999999995</v>
      </c>
      <c r="I103" s="1">
        <f t="shared" si="14"/>
        <v>6176.5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432.90699999999924</v>
      </c>
      <c r="E105" s="96">
        <f>D105/D101*100</f>
        <v>8.833922694121227</v>
      </c>
      <c r="F105" s="96">
        <f t="shared" si="15"/>
        <v>43.12252216356201</v>
      </c>
      <c r="G105" s="96">
        <f t="shared" si="12"/>
        <v>41.75817497829649</v>
      </c>
      <c r="H105" s="96">
        <f>B105-D105</f>
        <v>570.9930000000013</v>
      </c>
      <c r="I105" s="96">
        <f t="shared" si="14"/>
        <v>603.7929999999997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147992.8</v>
      </c>
      <c r="C106" s="93">
        <f>SUM(C107:C142)-C114-C118+C143-C134-C135-C108-C111-C121-C122-C132</f>
        <v>173124.69999999998</v>
      </c>
      <c r="D106" s="93">
        <f>SUM(D107:D142)-D114-D118+D143-D134-D135-D108-D111-D121-D122-D132</f>
        <v>129290.10000000003</v>
      </c>
      <c r="E106" s="94">
        <f>D106/D145*100</f>
        <v>20.070807188451916</v>
      </c>
      <c r="F106" s="94">
        <f>D106/B106*100</f>
        <v>87.36242573963061</v>
      </c>
      <c r="G106" s="94">
        <f t="shared" si="12"/>
        <v>74.68033157602586</v>
      </c>
      <c r="H106" s="94">
        <f t="shared" si="13"/>
        <v>18702.699999999953</v>
      </c>
      <c r="I106" s="94">
        <f t="shared" si="14"/>
        <v>43834.59999999995</v>
      </c>
    </row>
    <row r="107" spans="1:9" ht="37.5">
      <c r="A107" s="34" t="s">
        <v>66</v>
      </c>
      <c r="B107" s="78">
        <v>1307.7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</f>
        <v>826.7000000000002</v>
      </c>
      <c r="E107" s="6">
        <f>D107/D106*100</f>
        <v>0.639414773443597</v>
      </c>
      <c r="F107" s="6">
        <f t="shared" si="15"/>
        <v>63.21786342433281</v>
      </c>
      <c r="G107" s="6">
        <f t="shared" si="12"/>
        <v>45.932881431270154</v>
      </c>
      <c r="H107" s="6">
        <f aca="true" t="shared" si="16" ref="H107:H143">B107-D107</f>
        <v>480.9999999999999</v>
      </c>
      <c r="I107" s="6">
        <f t="shared" si="14"/>
        <v>973.0999999999998</v>
      </c>
    </row>
    <row r="108" spans="1:9" ht="18">
      <c r="A108" s="29" t="s">
        <v>32</v>
      </c>
      <c r="B108" s="81">
        <v>521.2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78.18495778971604</v>
      </c>
      <c r="G108" s="1">
        <f t="shared" si="12"/>
        <v>49.47189510744202</v>
      </c>
      <c r="H108" s="1">
        <f t="shared" si="16"/>
        <v>113.70000000000005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20.7+31.6+0.1+27.7-0.1+31.4+0.1+10.6+34.1+43.9+13.6+28.6+61.2+100.4</f>
        <v>403.9</v>
      </c>
      <c r="E109" s="6">
        <f>D109/D106*100</f>
        <v>0.31239824240216374</v>
      </c>
      <c r="F109" s="6">
        <f>D109/B109*100</f>
        <v>57.69175832023996</v>
      </c>
      <c r="G109" s="6">
        <f t="shared" si="12"/>
        <v>44.68909050674928</v>
      </c>
      <c r="H109" s="6">
        <f t="shared" si="16"/>
        <v>296.20000000000005</v>
      </c>
      <c r="I109" s="6">
        <f t="shared" si="14"/>
        <v>499.9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0.019181669748882545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0.033877303830687724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96.4+0.6+6.3+86+10.4+21.5+5.3+0.1+11.6+102.1+10.6+3.5+5.6+100.7+13.3+0.9+3.6+96.9-0.1+15.7+1.7+1+96.8+0.1+4+1+0.2+1.2+96.6+0.3-0.1+8.6+0.3+99+5.6</f>
        <v>907.3000000000002</v>
      </c>
      <c r="E113" s="6">
        <f>D113/D106*100</f>
        <v>0.7017552001274652</v>
      </c>
      <c r="F113" s="6">
        <f t="shared" si="15"/>
        <v>79.56678067175307</v>
      </c>
      <c r="G113" s="6">
        <f t="shared" si="12"/>
        <v>59.203915171288756</v>
      </c>
      <c r="H113" s="6">
        <f t="shared" si="16"/>
        <v>232.99999999999977</v>
      </c>
      <c r="I113" s="6">
        <f t="shared" si="14"/>
        <v>625.1999999999998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0.02784435931289402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19.1+40+15</f>
        <v>74.1</v>
      </c>
      <c r="E116" s="6">
        <f>D116/D106*100</f>
        <v>0.05731297291904019</v>
      </c>
      <c r="F116" s="6">
        <f>D116/B116*100</f>
        <v>36.11111111111111</v>
      </c>
      <c r="G116" s="6">
        <f t="shared" si="12"/>
        <v>30.22022838499184</v>
      </c>
      <c r="H116" s="6">
        <f t="shared" si="16"/>
        <v>131.1</v>
      </c>
      <c r="I116" s="6">
        <f t="shared" si="14"/>
        <v>171.1</v>
      </c>
    </row>
    <row r="117" spans="1:9" s="2" customFormat="1" ht="18.75">
      <c r="A117" s="17" t="s">
        <v>16</v>
      </c>
      <c r="B117" s="80">
        <v>175.6</v>
      </c>
      <c r="C117" s="60">
        <f>199.6+4.8</f>
        <v>204.4</v>
      </c>
      <c r="D117" s="79">
        <f>1.6+18.3+17.8+0.8+2.2+4+0.6+16.7+3.7+3.6+16.7+3.4+1.3+16.7+2.9+0.8+16.7+0.1+0.8+1.3+16.7+3.7+1.1+1.1+3.7</f>
        <v>156.29999999999998</v>
      </c>
      <c r="E117" s="6">
        <f>D117/D106*100</f>
        <v>0.12089092668348153</v>
      </c>
      <c r="F117" s="6">
        <f t="shared" si="15"/>
        <v>89.00911161731206</v>
      </c>
      <c r="G117" s="6">
        <f t="shared" si="12"/>
        <v>76.46771037181995</v>
      </c>
      <c r="H117" s="6">
        <f t="shared" si="16"/>
        <v>19.30000000000001</v>
      </c>
      <c r="I117" s="6">
        <f t="shared" si="14"/>
        <v>48.10000000000002</v>
      </c>
    </row>
    <row r="118" spans="1:9" s="39" customFormat="1" ht="18">
      <c r="A118" s="40" t="s">
        <v>53</v>
      </c>
      <c r="B118" s="81">
        <v>133.7</v>
      </c>
      <c r="C118" s="51">
        <v>150.8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77.51989389920423</v>
      </c>
      <c r="H118" s="1">
        <f t="shared" si="16"/>
        <v>16.799999999999983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0.34673961888806637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110.6+553+71.8+70.5</f>
        <v>805.9</v>
      </c>
      <c r="E120" s="19">
        <f>D120/D106*100</f>
        <v>0.623326921396147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21+0.9+174.2+5+11.4+16.5-0.1+809.5+345.2+0.7+692.9+77.6</f>
        <v>2154.8</v>
      </c>
      <c r="E123" s="19">
        <f>D123/D106*100</f>
        <v>1.6666395957617788</v>
      </c>
      <c r="F123" s="6">
        <f t="shared" si="15"/>
        <v>99.44618792689681</v>
      </c>
      <c r="G123" s="6">
        <f t="shared" si="12"/>
        <v>73.44740609448496</v>
      </c>
      <c r="H123" s="6">
        <f t="shared" si="16"/>
        <v>12</v>
      </c>
      <c r="I123" s="6">
        <f t="shared" si="14"/>
        <v>779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0.10047172985402592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0.0015469088507163342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0.01933636063395418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v>748.2</v>
      </c>
      <c r="C127" s="60">
        <f>101.4+27.9+634-0.2</f>
        <v>763.0999999999999</v>
      </c>
      <c r="D127" s="83">
        <f>3+3+4.9+21.9-0.1+12.2+1.6+6.9+7.8+0.7+8.4+2.4+5+2.4+0.1+5.6+2.4+0.1+5+2.4+578.6+30.5+2.4</f>
        <v>707.2</v>
      </c>
      <c r="E127" s="19">
        <f>D127/D106*100</f>
        <v>0.5469869696132958</v>
      </c>
      <c r="F127" s="6">
        <f t="shared" si="15"/>
        <v>94.52018176958032</v>
      </c>
      <c r="G127" s="6">
        <f t="shared" si="12"/>
        <v>92.67461669505964</v>
      </c>
      <c r="H127" s="6">
        <f t="shared" si="16"/>
        <v>41</v>
      </c>
      <c r="I127" s="6">
        <f t="shared" si="14"/>
        <v>55.899999999999864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8.7+23.6+6.2+5.1+38.5+4.6+4.8+8.6+12.9+2.8+0.1+16.3+3+2.5+6.2-0.2+39.7+9.9+9.5+37.2+8.4+10.6+4.5+4.6+8.4+6.1+57.4+4.4</f>
        <v>344.4</v>
      </c>
      <c r="E128" s="19">
        <f>D128/D106*100</f>
        <v>0.26637770409335276</v>
      </c>
      <c r="F128" s="6">
        <f t="shared" si="15"/>
        <v>60.06278339727938</v>
      </c>
      <c r="G128" s="6">
        <f t="shared" si="12"/>
        <v>52.98461538461539</v>
      </c>
      <c r="H128" s="6">
        <f t="shared" si="16"/>
        <v>229</v>
      </c>
      <c r="I128" s="6">
        <f t="shared" si="14"/>
        <v>305.6</v>
      </c>
    </row>
    <row r="129" spans="1:9" s="2" customFormat="1" ht="35.25" customHeight="1">
      <c r="A129" s="17" t="s">
        <v>70</v>
      </c>
      <c r="B129" s="80">
        <v>125</v>
      </c>
      <c r="C129" s="60">
        <f>171.5+14.8-110+48.7</f>
        <v>125.00000000000001</v>
      </c>
      <c r="D129" s="83">
        <f>5.6+5.6+3.5+1.3+1.8+0.1+2.5+14.8+2.8</f>
        <v>38</v>
      </c>
      <c r="E129" s="19">
        <f>D129/D106*100</f>
        <v>0.029391268163610353</v>
      </c>
      <c r="F129" s="6">
        <f t="shared" si="15"/>
        <v>30.4</v>
      </c>
      <c r="G129" s="6">
        <f t="shared" si="12"/>
        <v>30.4</v>
      </c>
      <c r="H129" s="6">
        <f t="shared" si="16"/>
        <v>87</v>
      </c>
      <c r="I129" s="6">
        <f t="shared" si="14"/>
        <v>87.00000000000001</v>
      </c>
    </row>
    <row r="130" spans="1:9" s="2" customFormat="1" ht="35.25" customHeight="1">
      <c r="A130" s="17" t="s">
        <v>72</v>
      </c>
      <c r="B130" s="80">
        <v>90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90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59.9+7.6+10.7+6.3+5.3+38.1+4+0.1+1.7+3.6+39.2+1.5+0.1+12.4+0.1+5.1</f>
        <v>195.7</v>
      </c>
      <c r="E131" s="19">
        <f>D131/D106*100</f>
        <v>0.1513650310425933</v>
      </c>
      <c r="F131" s="6">
        <f t="shared" si="15"/>
        <v>64.3115346697338</v>
      </c>
      <c r="G131" s="6">
        <f>D131/C131*100</f>
        <v>64.3115346697338</v>
      </c>
      <c r="H131" s="6">
        <f t="shared" si="16"/>
        <v>108.60000000000002</v>
      </c>
      <c r="I131" s="6">
        <f t="shared" si="14"/>
        <v>108.60000000000002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7.6+0.3+4.8+38.1+4+0.1+0.1+0.1+8.5+0.1</f>
        <v>63.7</v>
      </c>
      <c r="E132" s="1">
        <f>D132/D131*100</f>
        <v>32.54982115482882</v>
      </c>
      <c r="F132" s="1">
        <f t="shared" si="15"/>
        <v>99.22118380062305</v>
      </c>
      <c r="G132" s="1">
        <f>D132/C132*100</f>
        <v>99.22118380062305</v>
      </c>
      <c r="H132" s="1">
        <f t="shared" si="16"/>
        <v>0.5</v>
      </c>
      <c r="I132" s="1">
        <f t="shared" si="14"/>
        <v>0.5</v>
      </c>
    </row>
    <row r="133" spans="1:9" s="2" customFormat="1" ht="18.75">
      <c r="A133" s="17" t="s">
        <v>31</v>
      </c>
      <c r="B133" s="80">
        <v>737.6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21.9+41.8+0.1+6.1+26+3.6+0.1+41-0.1+21.3+6.2+7.1+43.4+4.5+8.8+48.5+7.5+32.1+0.1+41.9+8.4+5.1+33.1+1.3+25.6+4.3+48.8+5.3+25.6+1.9+53.3-0.1+30.8+0.1+48.5+0.4+47.7</f>
        <v>702</v>
      </c>
      <c r="E133" s="19">
        <f>D133/D106*100</f>
        <v>0.5429650066014334</v>
      </c>
      <c r="F133" s="6">
        <f t="shared" si="15"/>
        <v>95.17353579175705</v>
      </c>
      <c r="G133" s="6">
        <f t="shared" si="12"/>
        <v>71.2184234554124</v>
      </c>
      <c r="H133" s="6">
        <f t="shared" si="16"/>
        <v>35.60000000000002</v>
      </c>
      <c r="I133" s="6">
        <f t="shared" si="14"/>
        <v>283.69999999999993</v>
      </c>
    </row>
    <row r="134" spans="1:9" s="39" customFormat="1" ht="18">
      <c r="A134" s="40" t="s">
        <v>53</v>
      </c>
      <c r="B134" s="81">
        <v>643.9</v>
      </c>
      <c r="C134" s="51">
        <v>848.7</v>
      </c>
      <c r="D134" s="82">
        <f>21.9+39.7+0.1+6.1+19+41-0.1+21.3+43.3+8.5+32.3+32.1+41.5+4.2+33.1+25.6+47+0.1+25.6+53.3+26.2+48.5+0.4+43.2</f>
        <v>613.9000000000002</v>
      </c>
      <c r="E134" s="1">
        <f>D134/D133*100</f>
        <v>87.45014245014248</v>
      </c>
      <c r="F134" s="1">
        <f aca="true" t="shared" si="17" ref="F134:F142">D134/B134*100</f>
        <v>95.34089144277064</v>
      </c>
      <c r="G134" s="1">
        <f t="shared" si="12"/>
        <v>72.33415812418997</v>
      </c>
      <c r="H134" s="1">
        <f t="shared" si="16"/>
        <v>29.999999999999773</v>
      </c>
      <c r="I134" s="1">
        <f t="shared" si="14"/>
        <v>234.79999999999984</v>
      </c>
    </row>
    <row r="135" spans="1:9" s="39" customFormat="1" ht="18">
      <c r="A135" s="29" t="s">
        <v>32</v>
      </c>
      <c r="B135" s="81">
        <v>22.4</v>
      </c>
      <c r="C135" s="51">
        <v>26.3</v>
      </c>
      <c r="D135" s="82">
        <f>7+6+0.2+7.1+0.1+0.4+0.3+0.1+0.3+0.4+0.3</f>
        <v>22.2</v>
      </c>
      <c r="E135" s="1">
        <f>D135/D133*100</f>
        <v>3.1623931623931623</v>
      </c>
      <c r="F135" s="1">
        <f t="shared" si="17"/>
        <v>99.10714285714286</v>
      </c>
      <c r="G135" s="1">
        <f>D135/C135*100</f>
        <v>84.4106463878327</v>
      </c>
      <c r="H135" s="1">
        <f t="shared" si="16"/>
        <v>0.1999999999999993</v>
      </c>
      <c r="I135" s="1">
        <f t="shared" si="14"/>
        <v>4.100000000000001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>
        <v>200</v>
      </c>
      <c r="E136" s="19">
        <f>D136/D106*100</f>
        <v>0.15469088507163345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110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111</v>
      </c>
      <c r="B138" s="80">
        <v>8800</v>
      </c>
      <c r="C138" s="60">
        <f>6500-2076-424+9200</f>
        <v>13200</v>
      </c>
      <c r="D138" s="83">
        <f>241.3+64.6+48.1+278.9+170.1+140.9+637.5+150.9+370.2+164.6</f>
        <v>2267.1</v>
      </c>
      <c r="E138" s="19">
        <f>D138/D106*100</f>
        <v>1.753498527729501</v>
      </c>
      <c r="F138" s="112">
        <f t="shared" si="17"/>
        <v>25.7625</v>
      </c>
      <c r="G138" s="6">
        <f t="shared" si="12"/>
        <v>17.174999999999997</v>
      </c>
      <c r="H138" s="6">
        <f t="shared" si="16"/>
        <v>6532.9</v>
      </c>
      <c r="I138" s="6">
        <f t="shared" si="14"/>
        <v>10932.9</v>
      </c>
    </row>
    <row r="139" spans="1:9" s="2" customFormat="1" ht="18.75">
      <c r="A139" s="23" t="s">
        <v>112</v>
      </c>
      <c r="B139" s="80">
        <v>3775.1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2.6814118018316946</v>
      </c>
      <c r="F139" s="112">
        <f t="shared" si="17"/>
        <v>91.83332891843926</v>
      </c>
      <c r="G139" s="6">
        <f t="shared" si="12"/>
        <v>67.66996545060609</v>
      </c>
      <c r="H139" s="6">
        <f t="shared" si="16"/>
        <v>308.2999999999993</v>
      </c>
      <c r="I139" s="6">
        <f t="shared" si="14"/>
        <v>1656.2999999999997</v>
      </c>
    </row>
    <row r="140" spans="1:9" s="2" customFormat="1" ht="18.75">
      <c r="A140" s="17" t="s">
        <v>115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4.858840700100006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0.41627317172776557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v>99789.9</v>
      </c>
      <c r="C142" s="60">
        <f>91632.1+2530-27+23.1+959.5+13590.1</f>
        <v>108707.80000000002</v>
      </c>
      <c r="D142" s="83">
        <f>500.9+20883.8+13804+7506.8+2189.4+1247.6+18786.6+13748.5+10000+5000</f>
        <v>93667.6</v>
      </c>
      <c r="E142" s="19">
        <f>D142/D106*100</f>
        <v>72.44761973267867</v>
      </c>
      <c r="F142" s="6">
        <f t="shared" si="17"/>
        <v>93.86480996573803</v>
      </c>
      <c r="G142" s="6">
        <f t="shared" si="12"/>
        <v>86.1645622485231</v>
      </c>
      <c r="H142" s="6">
        <f t="shared" si="16"/>
        <v>6122.299999999988</v>
      </c>
      <c r="I142" s="6">
        <f t="shared" si="14"/>
        <v>15040.200000000012</v>
      </c>
      <c r="K142" s="103"/>
      <c r="L142" s="45"/>
    </row>
    <row r="143" spans="1:12" s="2" customFormat="1" ht="18.75">
      <c r="A143" s="17" t="s">
        <v>113</v>
      </c>
      <c r="B143" s="80">
        <v>16697.7</v>
      </c>
      <c r="C143" s="60">
        <v>22263.4</v>
      </c>
      <c r="D143" s="83">
        <f>1236.9+618.4+618.4+618.4+618.5+618.4+618.4+618.5+618.4+618.4+618.5+618.4+618.4+618.5+618.4+618.4+618.5+618.4+618.4+618.5+618.4+618.4+618.4</f>
        <v>14842.299999999996</v>
      </c>
      <c r="E143" s="19">
        <f>D143/D106*100</f>
        <v>11.47984261749352</v>
      </c>
      <c r="F143" s="6">
        <f t="shared" si="15"/>
        <v>88.88829000401249</v>
      </c>
      <c r="G143" s="6">
        <f t="shared" si="12"/>
        <v>66.66681638923073</v>
      </c>
      <c r="H143" s="6">
        <f t="shared" si="16"/>
        <v>1855.400000000005</v>
      </c>
      <c r="I143" s="6">
        <f t="shared" si="14"/>
        <v>7421.100000000006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156530.19999999998</v>
      </c>
      <c r="C144" s="84">
        <f>C43+C68+C71+C76+C78+C86+C101+C106+C99+C83+C97</f>
        <v>186519.9</v>
      </c>
      <c r="D144" s="60">
        <f>D43+D68+D71+D76+D78+D86+D101+D106+D99+D83+D97</f>
        <v>134963.60700000005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729302.1999999998</v>
      </c>
      <c r="C145" s="54">
        <f>C6+C18+C33+C43+C51+C58+C68+C71+C76+C78+C86+C89+C94+C101+C106+C99+C83+C97+C45</f>
        <v>968510.7000000001</v>
      </c>
      <c r="D145" s="54">
        <f>D6+D18+D33+D43+D51+D58+D68+D71+D76+D78+D86+D89+D94+D101+D106+D99+D83+D97+D45</f>
        <v>644169.907</v>
      </c>
      <c r="E145" s="38">
        <v>100</v>
      </c>
      <c r="F145" s="3">
        <f>D145/B145*100</f>
        <v>88.32688383498639</v>
      </c>
      <c r="G145" s="3">
        <f aca="true" t="shared" si="18" ref="G145:G151">D145/C145*100</f>
        <v>66.51138774202494</v>
      </c>
      <c r="H145" s="3">
        <f aca="true" t="shared" si="19" ref="H145:H151">B145-D145</f>
        <v>85132.29299999983</v>
      </c>
      <c r="I145" s="3">
        <f aca="true" t="shared" si="20" ref="I145:I151">C145-D145</f>
        <v>324340.79300000006</v>
      </c>
      <c r="K145" s="46"/>
      <c r="L145" s="47"/>
    </row>
    <row r="146" spans="1:12" ht="18.75">
      <c r="A146" s="23" t="s">
        <v>5</v>
      </c>
      <c r="B146" s="67">
        <f>B8+B20+B34+B52+B59+B90+B114+B118+B46+B134</f>
        <v>407958.6000000001</v>
      </c>
      <c r="C146" s="67">
        <f>C8+C20+C34+C52+C59+C90+C114+C118+C46+C134</f>
        <v>558041.7</v>
      </c>
      <c r="D146" s="67">
        <f>D8+D20+D34+D52+D59+D90+D114+D118+D46+D134</f>
        <v>369149.29999999993</v>
      </c>
      <c r="E146" s="6">
        <f>D146/D145*100</f>
        <v>57.306200738122946</v>
      </c>
      <c r="F146" s="6">
        <f aca="true" t="shared" si="21" ref="F146:F157">D146/B146*100</f>
        <v>90.48695137202644</v>
      </c>
      <c r="G146" s="6">
        <f t="shared" si="18"/>
        <v>66.15084499957618</v>
      </c>
      <c r="H146" s="6">
        <f t="shared" si="19"/>
        <v>38809.30000000016</v>
      </c>
      <c r="I146" s="18">
        <f t="shared" si="20"/>
        <v>188892.40000000002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68868.7</v>
      </c>
      <c r="C147" s="68">
        <f>C11+C23+C36+C55+C61+C91+C49+C135+C108+C111+C95+C132</f>
        <v>99794.5</v>
      </c>
      <c r="D147" s="68">
        <f>D11+D23+D36+D55+D61+D91+D49+D135+D108+D111+D95+D132</f>
        <v>58198.09999999999</v>
      </c>
      <c r="E147" s="6">
        <f>D147/D145*100</f>
        <v>9.034588447485485</v>
      </c>
      <c r="F147" s="6">
        <f t="shared" si="21"/>
        <v>84.50587857764121</v>
      </c>
      <c r="G147" s="6">
        <f t="shared" si="18"/>
        <v>58.31794337363281</v>
      </c>
      <c r="H147" s="6">
        <f t="shared" si="19"/>
        <v>10670.600000000006</v>
      </c>
      <c r="I147" s="18">
        <f t="shared" si="20"/>
        <v>41596.40000000001</v>
      </c>
      <c r="K147" s="46"/>
      <c r="L147" s="102"/>
    </row>
    <row r="148" spans="1:12" ht="18.75">
      <c r="A148" s="23" t="s">
        <v>1</v>
      </c>
      <c r="B148" s="67">
        <f>B22+B10+B54+B48+B60+B35+B102+B122</f>
        <v>18317.8</v>
      </c>
      <c r="C148" s="67">
        <f>C22+C10+C54+C48+C60+C35+C102+C122</f>
        <v>25986.7</v>
      </c>
      <c r="D148" s="67">
        <f>D22+D10+D54+D48+D60+D35+D102+D122</f>
        <v>14577.699999999999</v>
      </c>
      <c r="E148" s="6">
        <f>D148/D145*100</f>
        <v>2.2630209579163094</v>
      </c>
      <c r="F148" s="6">
        <f t="shared" si="21"/>
        <v>79.58215506228913</v>
      </c>
      <c r="G148" s="6">
        <f t="shared" si="18"/>
        <v>56.09677257981968</v>
      </c>
      <c r="H148" s="6">
        <f t="shared" si="19"/>
        <v>3740.1000000000004</v>
      </c>
      <c r="I148" s="18">
        <f t="shared" si="20"/>
        <v>11409.000000000002</v>
      </c>
      <c r="K148" s="46"/>
      <c r="L148" s="47"/>
    </row>
    <row r="149" spans="1:12" ht="21" customHeight="1">
      <c r="A149" s="23" t="s">
        <v>15</v>
      </c>
      <c r="B149" s="67">
        <f>B12+B24+B103+B62+B38+B92</f>
        <v>9769</v>
      </c>
      <c r="C149" s="67">
        <f>C12+C24+C103+C62+C38+C92</f>
        <v>15605.2</v>
      </c>
      <c r="D149" s="67">
        <f>D12+D24+D103+D62+D38+D92</f>
        <v>6581.900000000001</v>
      </c>
      <c r="E149" s="6">
        <f>D149/D145*100</f>
        <v>1.0217645885777151</v>
      </c>
      <c r="F149" s="6">
        <f t="shared" si="21"/>
        <v>67.37537107175761</v>
      </c>
      <c r="G149" s="6">
        <f t="shared" si="18"/>
        <v>42.17760746417861</v>
      </c>
      <c r="H149" s="6">
        <f t="shared" si="19"/>
        <v>3187.0999999999995</v>
      </c>
      <c r="I149" s="18">
        <f t="shared" si="20"/>
        <v>9023.3</v>
      </c>
      <c r="K149" s="46"/>
      <c r="L149" s="102"/>
    </row>
    <row r="150" spans="1:12" ht="18.75">
      <c r="A150" s="23" t="s">
        <v>2</v>
      </c>
      <c r="B150" s="67">
        <f>B9+B21+B47+B53+B121</f>
        <v>9636.099999999999</v>
      </c>
      <c r="C150" s="67">
        <f>C9+C21+C47+C53+C121</f>
        <v>13124.6</v>
      </c>
      <c r="D150" s="67">
        <f>D9+D21+D47+D53+D121</f>
        <v>6642.999999999999</v>
      </c>
      <c r="E150" s="6">
        <f>D150/D145*100</f>
        <v>1.0312496637630109</v>
      </c>
      <c r="F150" s="6">
        <f t="shared" si="21"/>
        <v>68.93867851101587</v>
      </c>
      <c r="G150" s="6">
        <f t="shared" si="18"/>
        <v>50.61487588193163</v>
      </c>
      <c r="H150" s="6">
        <f t="shared" si="19"/>
        <v>2993.0999999999995</v>
      </c>
      <c r="I150" s="18">
        <f t="shared" si="20"/>
        <v>6481.600000000001</v>
      </c>
      <c r="K150" s="46"/>
      <c r="L150" s="47"/>
    </row>
    <row r="151" spans="1:12" ht="19.5" thickBot="1">
      <c r="A151" s="23" t="s">
        <v>34</v>
      </c>
      <c r="B151" s="67">
        <f>B145-B146-B147-B148-B149-B150</f>
        <v>214751.99999999974</v>
      </c>
      <c r="C151" s="67">
        <f>C145-C146-C147-C148-C149-C150</f>
        <v>255958.0000000001</v>
      </c>
      <c r="D151" s="67">
        <f>D145-D146-D147-D148-D149-D150</f>
        <v>189019.9070000001</v>
      </c>
      <c r="E151" s="6">
        <f>D151/D145*100</f>
        <v>29.34317560413453</v>
      </c>
      <c r="F151" s="6">
        <f t="shared" si="21"/>
        <v>88.01776328043526</v>
      </c>
      <c r="G151" s="43">
        <f t="shared" si="18"/>
        <v>73.84801686214145</v>
      </c>
      <c r="H151" s="6">
        <f t="shared" si="19"/>
        <v>25732.092999999644</v>
      </c>
      <c r="I151" s="6">
        <f t="shared" si="20"/>
        <v>66938.093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17766.1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288.1+1522.4+951.8+530.2+8.8+0.5+0.1+495.9+10.6+101+174.6+2.1+509.4+15+8.4+488.4+154.3+94.8+166.1+65.8+286.9+80.4+239.8+10.1+12.9+335.6+111.7+50.2+26.4+275.5+191.2+157.5+87.7+3.1+124.7</f>
        <v>7581.999999999999</v>
      </c>
      <c r="E153" s="15"/>
      <c r="F153" s="6">
        <f t="shared" si="21"/>
        <v>42.67678331203809</v>
      </c>
      <c r="G153" s="6">
        <f aca="true" t="shared" si="22" ref="G153:G162">D153/C153*100</f>
        <v>38.857341997909025</v>
      </c>
      <c r="H153" s="6">
        <f>B153-D153</f>
        <v>10184.099999999999</v>
      </c>
      <c r="I153" s="6">
        <f aca="true" t="shared" si="23" ref="I153:I162">C153-D153</f>
        <v>11930.399999999998</v>
      </c>
      <c r="K153" s="46"/>
      <c r="L153" s="46"/>
    </row>
    <row r="154" spans="1:12" ht="18.75">
      <c r="A154" s="23" t="s">
        <v>22</v>
      </c>
      <c r="B154" s="88">
        <f>14268.9+160</f>
        <v>14428.9</v>
      </c>
      <c r="C154" s="67">
        <f>16860.5-195+353.2</f>
        <v>17018.7</v>
      </c>
      <c r="D154" s="67">
        <f>132.1+649.5+498.6+2.9+146.5+119.3+11.1+935+701.6+2.9+12.3-0.1+18.6+43.3+39.7+94+282.1+33.2+9+121.6+250.9+78.8</f>
        <v>4182.9</v>
      </c>
      <c r="E154" s="6"/>
      <c r="F154" s="6">
        <f t="shared" si="21"/>
        <v>28.989735877301804</v>
      </c>
      <c r="G154" s="6">
        <f t="shared" si="22"/>
        <v>24.578258033809867</v>
      </c>
      <c r="H154" s="6">
        <f aca="true" t="shared" si="24" ref="H154:H161">B154-D154</f>
        <v>10246</v>
      </c>
      <c r="I154" s="6">
        <f t="shared" si="23"/>
        <v>12835.800000000001</v>
      </c>
      <c r="K154" s="46"/>
      <c r="L154" s="46"/>
    </row>
    <row r="155" spans="1:12" ht="18.75">
      <c r="A155" s="23" t="s">
        <v>60</v>
      </c>
      <c r="B155" s="88">
        <f>196197.7-160</f>
        <v>196037.7</v>
      </c>
      <c r="C155" s="67">
        <v>213607.5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</f>
        <v>37484.60000000001</v>
      </c>
      <c r="E155" s="6"/>
      <c r="F155" s="6">
        <f t="shared" si="21"/>
        <v>19.121118029848347</v>
      </c>
      <c r="G155" s="6">
        <f t="shared" si="22"/>
        <v>17.548353873342467</v>
      </c>
      <c r="H155" s="6">
        <f t="shared" si="24"/>
        <v>158553.1</v>
      </c>
      <c r="I155" s="6">
        <f t="shared" si="23"/>
        <v>176122.9</v>
      </c>
      <c r="K155" s="46"/>
      <c r="L155" s="46"/>
    </row>
    <row r="156" spans="1:12" ht="37.5">
      <c r="A156" s="23" t="s">
        <v>69</v>
      </c>
      <c r="B156" s="88">
        <v>409.4</v>
      </c>
      <c r="C156" s="67">
        <v>509.4</v>
      </c>
      <c r="D156" s="67">
        <f>309.4</f>
        <v>309.4</v>
      </c>
      <c r="E156" s="6"/>
      <c r="F156" s="6">
        <f t="shared" si="21"/>
        <v>75.57401074743527</v>
      </c>
      <c r="G156" s="6">
        <f t="shared" si="22"/>
        <v>60.73812328229289</v>
      </c>
      <c r="H156" s="6">
        <f t="shared" si="24"/>
        <v>100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13310.4</v>
      </c>
      <c r="C157" s="67">
        <f>54+13623.4</f>
        <v>13677.4</v>
      </c>
      <c r="D157" s="67">
        <f>5.2+5.1+225.1+114.9+40.2+5.2+4.6+89.9+13.6+4.1+10.7+98.5+1634+39+1.7-40.2+1.3+4.6+3.7</f>
        <v>2261.2000000000003</v>
      </c>
      <c r="E157" s="19"/>
      <c r="F157" s="6">
        <f t="shared" si="21"/>
        <v>16.988219737949276</v>
      </c>
      <c r="G157" s="6">
        <f t="shared" si="22"/>
        <v>16.532381885446068</v>
      </c>
      <c r="H157" s="6">
        <f t="shared" si="24"/>
        <v>11049.199999999999</v>
      </c>
      <c r="I157" s="6">
        <f t="shared" si="23"/>
        <v>11416.199999999999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1053.5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46.93877551020408</v>
      </c>
      <c r="G159" s="6">
        <f t="shared" si="22"/>
        <v>36.079089449875966</v>
      </c>
      <c r="H159" s="6">
        <f t="shared" si="24"/>
        <v>559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98.8+11.3+146.1+110.9-0.1+10.1+85.3+20.5+418+104.6+257.6+46.9+315.7+1.5+1.4+47.1+128.3+440+24.2+62.6+0.1+90.4+1.3+111.4+230.8+4.4+180+41.1+64.6+325</f>
        <v>3379.9</v>
      </c>
      <c r="E161" s="24"/>
      <c r="F161" s="6">
        <f>D161/B161*100</f>
        <v>90.88684521888781</v>
      </c>
      <c r="G161" s="6">
        <f t="shared" si="22"/>
        <v>90.88684521888781</v>
      </c>
      <c r="H161" s="6">
        <f t="shared" si="24"/>
        <v>338.9000000000001</v>
      </c>
      <c r="I161" s="6">
        <f t="shared" si="23"/>
        <v>338.9000000000001</v>
      </c>
    </row>
    <row r="162" spans="1:9" ht="19.5" thickBot="1">
      <c r="A162" s="14" t="s">
        <v>20</v>
      </c>
      <c r="B162" s="90">
        <f>B145+B153+B157+B158+B154+B161+B160+B155+B159+B156</f>
        <v>976334.6</v>
      </c>
      <c r="C162" s="90">
        <f>C145+C153+C157+C158+C154+C161+C160+C155+C159+C156</f>
        <v>1238233.1</v>
      </c>
      <c r="D162" s="90">
        <f>D145+D153+D157+D158+D154+D161+D160+D155+D159+D156</f>
        <v>699864.407</v>
      </c>
      <c r="E162" s="25"/>
      <c r="F162" s="3">
        <f>D162/B162*100</f>
        <v>71.68284387340161</v>
      </c>
      <c r="G162" s="3">
        <f t="shared" si="22"/>
        <v>56.52121615873457</v>
      </c>
      <c r="H162" s="3">
        <f>B162-D162</f>
        <v>276470.19299999997</v>
      </c>
      <c r="I162" s="3">
        <f t="shared" si="23"/>
        <v>538368.6930000001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644169.907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644169.907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2015-09-02T11:19:39Z</cp:lastPrinted>
  <dcterms:created xsi:type="dcterms:W3CDTF">2000-06-20T04:48:00Z</dcterms:created>
  <dcterms:modified xsi:type="dcterms:W3CDTF">2015-09-15T11:26:39Z</dcterms:modified>
  <cp:category/>
  <cp:version/>
  <cp:contentType/>
  <cp:contentStatus/>
</cp:coreProperties>
</file>